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rry166\Desktop\"/>
    </mc:Choice>
  </mc:AlternateContent>
  <bookViews>
    <workbookView windowWidth="21600" windowHeight="9880"/>
  </bookViews>
  <sheets>
    <sheet name="Sheet1" sheetId="1" r:id="rId1"/>
  </sheets>
  <definedNames>
    <definedName name="_xlnm._FilterDatabase" localSheetId="0" hidden="1">Sheet1!$A$1:$N$56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06336F39A35430998E18F932779E5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71150" y="533400"/>
          <a:ext cx="13315950" cy="63150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922081E1991A47CFA9F9F9570AAC42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1150" y="984885"/>
          <a:ext cx="13077825" cy="5905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D8E698E01F7D41C4AEE69ABED2A9DF2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471150" y="1414780"/>
          <a:ext cx="14544675" cy="7515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B16A1F7ECEA2450AAC24D7B43CC30BE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471150" y="1906905"/>
          <a:ext cx="13887450" cy="97440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9ED8B6DC789C438B82786183D642244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471150" y="2574925"/>
          <a:ext cx="14678025" cy="10258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E388E92FCFB74B17957E5877FF8089D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471150" y="3240405"/>
          <a:ext cx="14630400" cy="1028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87B5BD88881444868ACA981FEED93B4F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0471150" y="3909695"/>
          <a:ext cx="14658975" cy="1028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DBDE658712E24694AA461001F0F0E03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471150" y="4577715"/>
          <a:ext cx="14087475" cy="982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60CEDD5D8E324CFA8E50DD84AB62C2D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471150" y="5241925"/>
          <a:ext cx="14687550" cy="103155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307110AC73E24878AC7BD1305BC0FAE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0471150" y="5910580"/>
          <a:ext cx="14630400" cy="10258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8631833446304CCC87A942CB6B7B153C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0471150" y="6577965"/>
          <a:ext cx="14058900" cy="9915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38CE3623F62146BE8A5AE83E416C7649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0471150" y="7249160"/>
          <a:ext cx="14030325" cy="9886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4D77EDC95F6042B2A72693C23B9DB49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0471150" y="7920355"/>
          <a:ext cx="14116050" cy="9915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E027506C96F54411A8926675903684FF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0496550" y="8603615"/>
          <a:ext cx="13992225" cy="9858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01C159EAC6F549C2BFF8FDA6C54CE5D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0471150" y="9259570"/>
          <a:ext cx="14135100" cy="9915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315E50FA10224DC78F434783FE14CB5B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0471150" y="9927590"/>
          <a:ext cx="14087475" cy="990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C6784CE319574CB981572597A9949B6E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0471150" y="10596880"/>
          <a:ext cx="14201775" cy="9972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3EDCF8DFBB9C4FD98CFBE9F8EF736C31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0471150" y="11265535"/>
          <a:ext cx="13630275" cy="9715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B94F3E88D2E64E5EB9FBDBAF4518004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0471150" y="11944350"/>
          <a:ext cx="11029950" cy="7258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E83E6F2EBA014CB79A950D44200F1AE4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0471150" y="12571095"/>
          <a:ext cx="12687300" cy="685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6B7E62CBFCFD4DB69A245DDE79A440C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0471150" y="13441045"/>
          <a:ext cx="13830300" cy="8134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E34144F6564C432C956C8C5EB3A5376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0471150" y="13645515"/>
          <a:ext cx="14230350" cy="10115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4B97EE7C359B4C2F8A79A0D3D5208A65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0471150" y="14322425"/>
          <a:ext cx="13763625" cy="734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" name="ID_B958C07F4B8B453A98C305529A6ECB21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0471150" y="14830425"/>
          <a:ext cx="14001750" cy="9915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" name="ID_4B44B2723E1F4397997F7A0F200D34BC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0471150" y="15504795"/>
          <a:ext cx="14030325" cy="9944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5B24D25772244D32830F1CBA94ECDD07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0960100" y="16179800"/>
          <a:ext cx="9686925" cy="7229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B8A2A0F5FE00414F955DC571A69BD7C4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0960100" y="16890365"/>
          <a:ext cx="11258550" cy="6629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7792D468F988429E863953301DD27E43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0960100" y="17451070"/>
          <a:ext cx="17573625" cy="7762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" name="ID_8494BDFD7B6745F08B0FE4377A3F87AF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0960100" y="17871440"/>
          <a:ext cx="10077450" cy="5514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" name="ID_D8F5B4DB101146BE95481FAFB57F5EE8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0960100" y="18392140"/>
          <a:ext cx="10848975" cy="6143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3" name="ID_7A4F8F3BAAB54407800EE7FA3CA4CC54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0960100" y="18931255"/>
          <a:ext cx="13030200" cy="7391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" name="ID_0935D8526FDA489D8F69EDC1BCF482CC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0960100" y="19471005"/>
          <a:ext cx="13916025" cy="7486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" name="ID_D764FF59FDA940B8858458489B19302C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0960100" y="19982815"/>
          <a:ext cx="6572250" cy="7286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" name="ID_7BB0529F36EC436DB04E53137B0890DB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0960100" y="20935315"/>
          <a:ext cx="12658725" cy="9058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9E0FBB1CEE784BFD9620AE43099D5261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0960100" y="21616670"/>
          <a:ext cx="9715500" cy="9229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B1EABFEF9F9B490C829FD842095EB7A6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0960100" y="22521545"/>
          <a:ext cx="11029950" cy="7658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" name="ID_545B031DCF994D3A953397753E84B934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0960100" y="23182580"/>
          <a:ext cx="11944350" cy="734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0" name="ID_5ACF833AC4A4423686732F96334664D7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0960100" y="23768050"/>
          <a:ext cx="10515600" cy="7962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1" name="ID_87027764CE1A4285B5BF3F62ECB21BB0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0960100" y="24488775"/>
          <a:ext cx="11601450" cy="78867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E52325A996D844EB807A3921D96E66E4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0960100" y="25135840"/>
          <a:ext cx="11915775" cy="7629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3" name="ID_1FBBD4075ED943A2B394DFF69093A1D6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0960100" y="25745440"/>
          <a:ext cx="14001750" cy="8258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" name="ID_D985689438AF4ED0BA7620B1F9EF5909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0960100" y="26306780"/>
          <a:ext cx="13258800" cy="56007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" name="ID_496FF9C45A8F4A138B83B89C0AAC2649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0960100" y="26708735"/>
          <a:ext cx="13315950" cy="982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7" name="ID_BC1D6329790E44CFB421EB5CBC3D5B4D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0960100" y="27411680"/>
          <a:ext cx="12801600" cy="9591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" name="ID_66FE596258E0465B9BD8BE29AEFBB40E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0960100" y="28124785"/>
          <a:ext cx="11972925" cy="5457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" name="ID_84B63B2A66F244CAB7C92F2E152B4F3A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0960100" y="28558490"/>
          <a:ext cx="12315825" cy="5562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0" name="ID_FEF3DB1CC04748E2B8DAFCD7D311A444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0960100" y="28988385"/>
          <a:ext cx="13687425" cy="9572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1" name="ID_13CCBB1157F1406A9E767590AFF76168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0960100" y="29654500"/>
          <a:ext cx="12715875" cy="7400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" name="ID_939E017070A54A34BD59F2FB74DBAFBE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11912600" y="29654500"/>
          <a:ext cx="10715625" cy="4229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3" name="ID_7C3CB37813CD46CE9AABC12117BDD244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12865100" y="29654500"/>
          <a:ext cx="11687175" cy="5857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" name="ID_E6A51A18E73647AA813FEE0E3054480F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3817600" y="29654500"/>
          <a:ext cx="7562850" cy="5400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D214D4A737714FB0882AD7A01D579AA6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10960100" y="30334585"/>
          <a:ext cx="14258925" cy="9458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" name="ID_DB21E078650247FDAE3BF4D659230BCF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10960100" y="30965775"/>
          <a:ext cx="11001375" cy="8658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" name="ID_22ECC7661CA04B2294E4147E7D9989E4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10960100" y="31715075"/>
          <a:ext cx="12801600" cy="85915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<sst xmlns="http://schemas.openxmlformats.org/spreadsheetml/2006/main" count="225" uniqueCount="124">
  <si>
    <r>
      <rPr>
        <b/>
        <sz val="11"/>
        <color rgb="FFFFFFFF"/>
        <rFont val="宋体"/>
        <charset val="134"/>
      </rPr>
      <t>序号</t>
    </r>
    <r>
      <rPr>
        <b/>
        <sz val="11"/>
        <color rgb="FFFFFFFF"/>
        <rFont val="宋体"/>
        <charset val="134"/>
      </rPr>
      <t xml:space="preserve">
</t>
    </r>
    <r>
      <rPr>
        <b/>
        <sz val="11"/>
        <color rgb="FFFFFFFF"/>
        <rFont val="宋体"/>
        <charset val="134"/>
      </rPr>
      <t>No.</t>
    </r>
  </si>
  <si>
    <r>
      <rPr>
        <b/>
        <sz val="11"/>
        <color rgb="FFFFFFFF"/>
        <rFont val="宋体"/>
        <charset val="134"/>
      </rPr>
      <t>名称(中文)</t>
    </r>
    <r>
      <rPr>
        <b/>
        <sz val="11"/>
        <color rgb="FFFFFFFF"/>
        <rFont val="宋体"/>
        <charset val="134"/>
      </rPr>
      <t xml:space="preserve">
</t>
    </r>
    <r>
      <rPr>
        <b/>
        <sz val="11"/>
        <color rgb="FFFFFFFF"/>
        <rFont val="宋体"/>
        <charset val="134"/>
      </rPr>
      <t>Chinese name</t>
    </r>
  </si>
  <si>
    <r>
      <rPr>
        <b/>
        <sz val="11"/>
        <color rgb="FFFFFFFF"/>
        <rFont val="宋体"/>
        <charset val="134"/>
      </rPr>
      <t>零件/图号</t>
    </r>
    <r>
      <rPr>
        <b/>
        <sz val="11"/>
        <color rgb="FFFFFFFF"/>
        <rFont val="宋体"/>
        <charset val="134"/>
      </rPr>
      <t xml:space="preserve">
</t>
    </r>
    <r>
      <rPr>
        <b/>
        <sz val="11"/>
        <color rgb="FFFFFFFF"/>
        <rFont val="宋体"/>
        <charset val="134"/>
      </rPr>
      <t>Drawing No.</t>
    </r>
  </si>
  <si>
    <r>
      <rPr>
        <b/>
        <sz val="11"/>
        <color rgb="FFFFFFFF"/>
        <rFont val="宋体"/>
        <charset val="134"/>
      </rPr>
      <t>数量</t>
    </r>
    <r>
      <rPr>
        <b/>
        <sz val="11"/>
        <color rgb="FFFFFFFF"/>
        <rFont val="宋体"/>
        <charset val="134"/>
      </rPr>
      <t xml:space="preserve">
</t>
    </r>
    <r>
      <rPr>
        <b/>
        <sz val="11"/>
        <color rgb="FFFFFFFF"/>
        <rFont val="宋体"/>
        <charset val="134"/>
      </rPr>
      <t>Qty</t>
    </r>
  </si>
  <si>
    <r>
      <rPr>
        <b/>
        <sz val="11"/>
        <color rgb="FFFFFFFF"/>
        <rFont val="宋体"/>
        <charset val="134"/>
      </rPr>
      <t>单重</t>
    </r>
    <r>
      <rPr>
        <b/>
        <sz val="11"/>
        <color rgb="FFFFFFFF"/>
        <rFont val="宋体"/>
        <charset val="134"/>
      </rPr>
      <t xml:space="preserve">
</t>
    </r>
    <r>
      <rPr>
        <b/>
        <sz val="11"/>
        <color rgb="FFFFFFFF"/>
        <rFont val="宋体"/>
        <charset val="134"/>
      </rPr>
      <t>kg/pc</t>
    </r>
  </si>
  <si>
    <r>
      <rPr>
        <b/>
        <sz val="11"/>
        <color rgb="FFFFFFFF"/>
        <rFont val="宋体"/>
        <charset val="134"/>
      </rPr>
      <t>总重</t>
    </r>
    <r>
      <rPr>
        <b/>
        <sz val="11"/>
        <color rgb="FFFFFFFF"/>
        <rFont val="宋体"/>
        <charset val="134"/>
      </rPr>
      <t xml:space="preserve">
</t>
    </r>
    <r>
      <rPr>
        <b/>
        <sz val="11"/>
        <color rgb="FFFFFFFF"/>
        <rFont val="宋体"/>
        <charset val="134"/>
      </rPr>
      <t>kg total</t>
    </r>
  </si>
  <si>
    <r>
      <rPr>
        <b/>
        <sz val="11"/>
        <color rgb="FFFFFFFF"/>
        <rFont val="宋体"/>
        <charset val="134"/>
      </rPr>
      <t>材料</t>
    </r>
    <r>
      <rPr>
        <b/>
        <sz val="11"/>
        <color rgb="FFFFFFFF"/>
        <rFont val="宋体"/>
        <charset val="134"/>
      </rPr>
      <t xml:space="preserve">
</t>
    </r>
    <r>
      <rPr>
        <b/>
        <sz val="11"/>
        <color rgb="FFFFFFFF"/>
        <rFont val="宋体"/>
        <charset val="134"/>
      </rPr>
      <t>Material</t>
    </r>
  </si>
  <si>
    <r>
      <rPr>
        <b/>
        <sz val="11"/>
        <color rgb="FFFFFFFF"/>
        <rFont val="宋体"/>
        <charset val="134"/>
      </rPr>
      <t>表面处理</t>
    </r>
    <r>
      <rPr>
        <b/>
        <sz val="11"/>
        <color rgb="FFFFFFFF"/>
        <rFont val="宋体"/>
        <charset val="134"/>
      </rPr>
      <t xml:space="preserve">
</t>
    </r>
    <r>
      <rPr>
        <b/>
        <sz val="11"/>
        <color rgb="FFFFFFFF"/>
        <rFont val="宋体"/>
        <charset val="134"/>
      </rPr>
      <t>Surface (Sr / En / 中)</t>
    </r>
  </si>
  <si>
    <t>厚度（mm）</t>
  </si>
  <si>
    <t>宽度（mm）</t>
  </si>
  <si>
    <t>长度（mm）</t>
  </si>
  <si>
    <t>直径</t>
  </si>
  <si>
    <t>焊管</t>
  </si>
  <si>
    <t>锚板 (变型1 / Variant 1)</t>
  </si>
  <si>
    <t>CAROUSEL-2026-PR-Anker ploca-1</t>
  </si>
  <si>
    <t>Q235B</t>
  </si>
  <si>
    <t>电镀锌</t>
  </si>
  <si>
    <t>锚板</t>
  </si>
  <si>
    <t>CAROUSEL-2026-PR-Anker ploca</t>
  </si>
  <si>
    <t>外侧梁</t>
  </si>
  <si>
    <t>CAROUSEL-2026-PR-Bocna greda spoljna</t>
  </si>
  <si>
    <t>粉末喷涂 RAL 7035（浅灰）</t>
  </si>
  <si>
    <t>侧梁 (变型1 / Variant 1)</t>
  </si>
  <si>
    <t>CAROUSEL-2026-PR-Bocna greda-1</t>
  </si>
  <si>
    <t>Greda-1 SIM (SIM 变型 / SIM variant)</t>
  </si>
  <si>
    <t>CAROUSEL-2026-PR-Greda-1 SIM</t>
  </si>
  <si>
    <t>短横梁变型1 (SIM 变型 / SIM variant)</t>
  </si>
  <si>
    <t>CAROUSEL-2026-PR-Greda-1 kraca SIM</t>
  </si>
  <si>
    <t>短横梁变型1</t>
  </si>
  <si>
    <t>CAROUSEL-2026-PR-Greda-1 kraca</t>
  </si>
  <si>
    <t>横梁 (变型1 / Variant 1)</t>
  </si>
  <si>
    <t>CAROUSEL-2026-PR-Greda-1</t>
  </si>
  <si>
    <t>短横梁变型2</t>
  </si>
  <si>
    <t>CAROUSEL-2026-PR-Greda-2 kraca</t>
  </si>
  <si>
    <t>横梁 (变型2 / Variant 2)</t>
  </si>
  <si>
    <t>CAROUSEL-2026-PR-Greda-2</t>
  </si>
  <si>
    <t>横梁</t>
  </si>
  <si>
    <t>CAROUSEL-2026-PR-Greda</t>
  </si>
  <si>
    <t>5*80*120</t>
  </si>
  <si>
    <t>水平加强筋 (变型1 / Variant 1)</t>
  </si>
  <si>
    <t>CAROUSEL-2026-PR-Horizontalno ukrucenje-1</t>
  </si>
  <si>
    <t>4*100*100</t>
  </si>
  <si>
    <t>水平加强筋 (变型2 / Variant 2)</t>
  </si>
  <si>
    <t>CAROUSEL-2026-PR-Horizontalno ukrucenje-2</t>
  </si>
  <si>
    <t>水平加强筋 (变型3 / Variant 3)</t>
  </si>
  <si>
    <t>CAROUSEL-2026-PR-Horizontalno ukrucenje-3</t>
  </si>
  <si>
    <t>水平加强筋 (变型4 / Variant 4)</t>
  </si>
  <si>
    <t>CAROUSEL-2026-PR-Horizontalno ukrucenje-4</t>
  </si>
  <si>
    <t>水平加强筋 (装配示意 / Assembly)</t>
  </si>
  <si>
    <t>CAROUSEL-2026-PR-Horizontalno ukrucenje- montaza</t>
  </si>
  <si>
    <t>4*80*80</t>
  </si>
  <si>
    <t>水平加强筋</t>
  </si>
  <si>
    <t>CAROUSEL-2026-PR-Horizontalno ukrucenje</t>
  </si>
  <si>
    <t>6208轴承座</t>
  </si>
  <si>
    <t>CAROUSEL-2026-PR-Kuciste 6208</t>
  </si>
  <si>
    <t>45#</t>
  </si>
  <si>
    <t>发黑/发蓝</t>
  </si>
  <si>
    <t>SYF 30 TF轴承座支架</t>
  </si>
  <si>
    <t>CAROUSEL-2026-PR-Nosac SYF 30 TF</t>
  </si>
  <si>
    <t>履带槽支架</t>
  </si>
  <si>
    <t>CAROUSEL-2026-PR-Nosac kanalice gusenice</t>
  </si>
  <si>
    <t>减速机支架LMV (驱动端 / Drive side)</t>
  </si>
  <si>
    <t>CAROUSEL-2026-PR-Nosac reduktora LMV-pogonski C.0361</t>
  </si>
  <si>
    <t>减速机支架LMV</t>
  </si>
  <si>
    <t>CAROUSEL-2026-PR-Nosac reduktora LMV</t>
  </si>
  <si>
    <t>下轴承板</t>
  </si>
  <si>
    <t>CAROUSEL-2026-PR-Ploca donjeg ulezistenja</t>
  </si>
  <si>
    <t>上轴承板</t>
  </si>
  <si>
    <t>CAROUSEL-2026-PR-Ploca gornjeg ulezistenja</t>
  </si>
  <si>
    <t>轴承座板</t>
  </si>
  <si>
    <t>CAROUSEL-2026-PR-Ploca kucista lezaja</t>
  </si>
  <si>
    <t>Ploca stopice-kraca (短版 / Short)</t>
  </si>
  <si>
    <t>CAROUSEL-2026-PR-Ploca stopice-kraca</t>
  </si>
  <si>
    <t>主轴轴承板 (变型1 / Variant 1)</t>
  </si>
  <si>
    <t>CAROUSEL-2026-PR-Ploca ulezistenja spingle-1</t>
  </si>
  <si>
    <t>垂直加强板</t>
  </si>
  <si>
    <t>CAROUSEL-2026-PR-Ploca vertikalnog ukrucenja</t>
  </si>
  <si>
    <t>LMV垫片</t>
  </si>
  <si>
    <t>CAROUSEL-2026-PR-Podloska LMV C.1530</t>
  </si>
  <si>
    <t>主轴垫片</t>
  </si>
  <si>
    <t>CAROUSEL-2026-PR-Podloska spingle</t>
  </si>
  <si>
    <t>中梁 (变型3 / Variant 3)</t>
  </si>
  <si>
    <t>CAROUSEL-2026-PR-Srednja greda-3</t>
  </si>
  <si>
    <t>中梁</t>
  </si>
  <si>
    <t>CAROUSEL-2026-PR-Srednja greda</t>
  </si>
  <si>
    <t>管加强 (变型1 / Variant 1)</t>
  </si>
  <si>
    <t>CAROUSEL-2026-PR-Ukrucenje cevi-1</t>
  </si>
  <si>
    <t>下轴承加强筋</t>
  </si>
  <si>
    <t>CAROUSEL-2026-PR-Ukrucenje donjeg ulezistenja</t>
  </si>
  <si>
    <t>上轴承加强筋</t>
  </si>
  <si>
    <t>CAROUSEL-2026-PR-Ukrucenje gornjeg ulezistenja</t>
  </si>
  <si>
    <t>电机支架加强筋</t>
  </si>
  <si>
    <t>CAROUSEL-2026-PR-Ukrucenje nosaca motora</t>
  </si>
  <si>
    <t>中梁加强筋</t>
  </si>
  <si>
    <t>CAROUSEL-2026-PR-Ukrucenje srednja greda</t>
  </si>
  <si>
    <t>后侧加强筋</t>
  </si>
  <si>
    <t>CAROUSEL-2026-PR-Ukrucenje-zadnja strana</t>
  </si>
  <si>
    <t>加强筋</t>
  </si>
  <si>
    <t>CAROUSEL-2026-PR-Ukrucenje</t>
  </si>
  <si>
    <t>内部加强筋</t>
  </si>
  <si>
    <t>CAROUSEL-2026-PR-Unutrasnje ukrucenje</t>
  </si>
  <si>
    <t>垂直加强筋</t>
  </si>
  <si>
    <t>CAROUSEL-2026-PR-Vertikalno ukrucenje</t>
  </si>
  <si>
    <t>上轴承连接件</t>
  </si>
  <si>
    <t>CAROUSEL-2026-PR-Veza gornje ulezistenje</t>
  </si>
  <si>
    <t>中间连接件 (变型1 / Variant 1)</t>
  </si>
  <si>
    <t>CAROUSEL-2026-PR-Veza-sredina-1</t>
  </si>
  <si>
    <t>中间连接件</t>
  </si>
  <si>
    <t>CAROUSEL-2026-PR-Veza-sredina</t>
  </si>
  <si>
    <t>横梁连接板 (变型1 / Variant 1)</t>
  </si>
  <si>
    <t>CAROUSEL-2026-PR-Vezna ploca grede-1</t>
  </si>
  <si>
    <t>横梁连接板</t>
  </si>
  <si>
    <t>CAROUSEL-2026-PR-Vezna ploca grede</t>
  </si>
  <si>
    <t>连接板</t>
  </si>
  <si>
    <t>CAROUSEL-2026-PR-Vezna ploca</t>
  </si>
  <si>
    <t>运输隔板/垫块（焊接组件）</t>
  </si>
  <si>
    <t>CAROUSEL-2026-PR- distancer za transport</t>
  </si>
  <si>
    <t>R50主轴座</t>
  </si>
  <si>
    <t>CAROUSEL-2026-PR-kuciste spingle R50</t>
  </si>
  <si>
    <t>140伺服支架 (变型1 / Variant 1)</t>
  </si>
  <si>
    <t>CAROUSEL-2026-PR-nosac servoa 140-1 C.0361</t>
  </si>
  <si>
    <t>140伺服支架</t>
  </si>
  <si>
    <t>CAROUSEL-2026-PR-nosac servoa 140 C.0361</t>
  </si>
  <si>
    <r>
      <rPr>
        <b/>
        <sz val="11"/>
        <color rgb="FF000000"/>
        <rFont val="宋体"/>
        <charset val="134"/>
      </rPr>
      <t>汇总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Summary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</si>
</sst>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366092"/>
        <bgColor rgb="FF366092"/>
      </patternFill>
    </fill>
    <fill>
      <patternFill patternType="solid">
        <fgColor rgb="FFFFE699"/>
        <bgColor rgb="FFFFE69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4" Type="http://schemas.openxmlformats.org/officeDocument/2006/relationships/image" Target="media/image54.png"/><Relationship Id="rId53" Type="http://schemas.openxmlformats.org/officeDocument/2006/relationships/image" Target="media/image53.png"/><Relationship Id="rId52" Type="http://schemas.openxmlformats.org/officeDocument/2006/relationships/image" Target="media/image52.png"/><Relationship Id="rId51" Type="http://schemas.openxmlformats.org/officeDocument/2006/relationships/image" Target="media/image51.png"/><Relationship Id="rId50" Type="http://schemas.openxmlformats.org/officeDocument/2006/relationships/image" Target="media/image50.png"/><Relationship Id="rId5" Type="http://schemas.openxmlformats.org/officeDocument/2006/relationships/image" Target="media/image5.png"/><Relationship Id="rId49" Type="http://schemas.openxmlformats.org/officeDocument/2006/relationships/image" Target="media/image49.png"/><Relationship Id="rId48" Type="http://schemas.openxmlformats.org/officeDocument/2006/relationships/image" Target="media/image48.png"/><Relationship Id="rId47" Type="http://schemas.openxmlformats.org/officeDocument/2006/relationships/image" Target="media/image47.png"/><Relationship Id="rId46" Type="http://schemas.openxmlformats.org/officeDocument/2006/relationships/image" Target="media/image46.png"/><Relationship Id="rId45" Type="http://schemas.openxmlformats.org/officeDocument/2006/relationships/image" Target="media/image45.png"/><Relationship Id="rId44" Type="http://schemas.openxmlformats.org/officeDocument/2006/relationships/image" Target="media/image44.png"/><Relationship Id="rId43" Type="http://schemas.openxmlformats.org/officeDocument/2006/relationships/image" Target="media/image43.png"/><Relationship Id="rId42" Type="http://schemas.openxmlformats.org/officeDocument/2006/relationships/image" Target="media/image42.png"/><Relationship Id="rId41" Type="http://schemas.openxmlformats.org/officeDocument/2006/relationships/image" Target="media/image41.png"/><Relationship Id="rId40" Type="http://schemas.openxmlformats.org/officeDocument/2006/relationships/image" Target="media/image40.png"/><Relationship Id="rId4" Type="http://schemas.openxmlformats.org/officeDocument/2006/relationships/image" Target="media/image4.png"/><Relationship Id="rId39" Type="http://schemas.openxmlformats.org/officeDocument/2006/relationships/image" Target="media/image39.png"/><Relationship Id="rId38" Type="http://schemas.openxmlformats.org/officeDocument/2006/relationships/image" Target="media/image38.png"/><Relationship Id="rId37" Type="http://schemas.openxmlformats.org/officeDocument/2006/relationships/image" Target="media/image37.png"/><Relationship Id="rId36" Type="http://schemas.openxmlformats.org/officeDocument/2006/relationships/image" Target="media/image36.png"/><Relationship Id="rId35" Type="http://schemas.openxmlformats.org/officeDocument/2006/relationships/image" Target="media/image35.png"/><Relationship Id="rId34" Type="http://schemas.openxmlformats.org/officeDocument/2006/relationships/image" Target="media/image34.png"/><Relationship Id="rId33" Type="http://schemas.openxmlformats.org/officeDocument/2006/relationships/image" Target="media/image33.png"/><Relationship Id="rId32" Type="http://schemas.openxmlformats.org/officeDocument/2006/relationships/image" Target="media/image32.png"/><Relationship Id="rId31" Type="http://schemas.openxmlformats.org/officeDocument/2006/relationships/image" Target="media/image31.png"/><Relationship Id="rId30" Type="http://schemas.openxmlformats.org/officeDocument/2006/relationships/image" Target="media/image30.png"/><Relationship Id="rId3" Type="http://schemas.openxmlformats.org/officeDocument/2006/relationships/image" Target="media/image3.png"/><Relationship Id="rId29" Type="http://schemas.openxmlformats.org/officeDocument/2006/relationships/image" Target="media/image29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7"/>
  <sheetViews>
    <sheetView tabSelected="1" workbookViewId="0">
      <selection activeCell="I12" sqref="I12"/>
    </sheetView>
  </sheetViews>
  <sheetFormatPr defaultColWidth="8.72727272727273" defaultRowHeight="14"/>
  <cols>
    <col min="2" max="2" width="36.6363636363636" customWidth="1"/>
    <col min="3" max="3" width="44.6363636363636" customWidth="1"/>
    <col min="6" max="6" width="10.7272727272727" customWidth="1"/>
    <col min="8" max="8" width="28.1818181818182" customWidth="1"/>
    <col min="9" max="13" width="13.6363636363636"/>
    <col min="14" max="14" width="11.4545454545455" customWidth="1"/>
  </cols>
  <sheetData>
    <row r="1" ht="4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ht="36.35" spans="1:14">
      <c r="A2" s="3">
        <v>1</v>
      </c>
      <c r="B2" s="3" t="s">
        <v>13</v>
      </c>
      <c r="C2" s="3" t="s">
        <v>14</v>
      </c>
      <c r="D2" s="3">
        <v>2</v>
      </c>
      <c r="E2" s="3">
        <v>14.17</v>
      </c>
      <c r="F2" s="3">
        <v>28.34</v>
      </c>
      <c r="G2" s="3" t="s">
        <v>15</v>
      </c>
      <c r="H2" s="3" t="s">
        <v>16</v>
      </c>
      <c r="I2" t="str">
        <f>_xlfn.DISPIMG("ID_D06336F39A35430998E18F932779E502",1)</f>
        <v>=DISPIMG("ID_D06336F39A35430998E18F932779E502",1)</v>
      </c>
      <c r="J2">
        <v>20</v>
      </c>
      <c r="K2">
        <v>200</v>
      </c>
      <c r="L2">
        <v>462</v>
      </c>
    </row>
    <row r="3" ht="34.65" spans="1:14">
      <c r="A3" s="3">
        <v>2</v>
      </c>
      <c r="B3" s="3" t="s">
        <v>17</v>
      </c>
      <c r="C3" s="3" t="s">
        <v>18</v>
      </c>
      <c r="D3" s="3">
        <v>4</v>
      </c>
      <c r="E3" s="3">
        <v>14.27</v>
      </c>
      <c r="F3" s="3">
        <v>57.08</v>
      </c>
      <c r="G3" s="3" t="s">
        <v>15</v>
      </c>
      <c r="H3" s="3" t="s">
        <v>16</v>
      </c>
      <c r="I3" t="str">
        <f>_xlfn.DISPIMG("ID_922081E1991A47CFA9F9F9570AAC4292",1)</f>
        <v>=DISPIMG("ID_922081E1991A47CFA9F9F9570AAC4292",1)</v>
      </c>
      <c r="J3">
        <v>20</v>
      </c>
      <c r="K3">
        <v>200</v>
      </c>
      <c r="L3">
        <v>462</v>
      </c>
    </row>
    <row r="4" ht="39.45" spans="1:14">
      <c r="A4" s="3">
        <v>3</v>
      </c>
      <c r="B4" s="3" t="s">
        <v>19</v>
      </c>
      <c r="C4" s="3" t="s">
        <v>20</v>
      </c>
      <c r="D4" s="3">
        <v>1</v>
      </c>
      <c r="E4" s="3">
        <v>34.54</v>
      </c>
      <c r="F4" s="3">
        <v>34.54</v>
      </c>
      <c r="G4" s="3" t="s">
        <v>15</v>
      </c>
      <c r="H4" s="3" t="s">
        <v>21</v>
      </c>
      <c r="I4" t="str">
        <f>_xlfn.DISPIMG("ID_D8E698E01F7D41C4AEE69ABED2A9DF2D",1)</f>
        <v>=DISPIMG("ID_D8E698E01F7D41C4AEE69ABED2A9DF2D",1)</v>
      </c>
      <c r="J4">
        <v>40</v>
      </c>
      <c r="K4">
        <v>100</v>
      </c>
      <c r="L4">
        <v>1195</v>
      </c>
    </row>
    <row r="5" ht="53.05" spans="1:14">
      <c r="A5" s="3">
        <v>4</v>
      </c>
      <c r="B5" s="3" t="s">
        <v>22</v>
      </c>
      <c r="C5" s="3" t="s">
        <v>23</v>
      </c>
      <c r="D5" s="3">
        <v>1</v>
      </c>
      <c r="E5" s="3">
        <v>7.48</v>
      </c>
      <c r="F5" s="3">
        <v>7.48</v>
      </c>
      <c r="G5" s="3" t="s">
        <v>15</v>
      </c>
      <c r="H5" s="3" t="s">
        <v>21</v>
      </c>
      <c r="I5" t="str">
        <f>_xlfn.DISPIMG("ID_B16A1F7ECEA2450AAC24D7B43CC30BE2",1)</f>
        <v>=DISPIMG("ID_B16A1F7ECEA2450AAC24D7B43CC30BE2",1)</v>
      </c>
      <c r="J5">
        <v>30</v>
      </c>
      <c r="K5">
        <v>100</v>
      </c>
      <c r="L5">
        <v>342</v>
      </c>
    </row>
    <row r="6" ht="52.85" spans="1:14">
      <c r="A6" s="3">
        <v>5</v>
      </c>
      <c r="B6" s="3" t="s">
        <v>24</v>
      </c>
      <c r="C6" s="3" t="s">
        <v>25</v>
      </c>
      <c r="D6" s="3">
        <v>1</v>
      </c>
      <c r="E6" s="3">
        <v>94.83</v>
      </c>
      <c r="F6" s="3">
        <v>94.83</v>
      </c>
      <c r="G6" s="3" t="s">
        <v>15</v>
      </c>
      <c r="H6" s="3" t="s">
        <v>21</v>
      </c>
      <c r="I6" t="str">
        <f>_xlfn.DISPIMG("ID_9ED8B6DC789C438B82786183D6422440",1)</f>
        <v>=DISPIMG("ID_9ED8B6DC789C438B82786183D6422440",1)</v>
      </c>
      <c r="J6">
        <v>40</v>
      </c>
      <c r="K6">
        <v>135</v>
      </c>
      <c r="L6">
        <v>2279.5</v>
      </c>
    </row>
    <row r="7" ht="53.15" spans="1:14">
      <c r="A7" s="3">
        <v>6</v>
      </c>
      <c r="B7" s="3" t="s">
        <v>26</v>
      </c>
      <c r="C7" s="3" t="s">
        <v>27</v>
      </c>
      <c r="D7" s="3">
        <v>1</v>
      </c>
      <c r="E7" s="3">
        <v>16.76</v>
      </c>
      <c r="F7" s="3">
        <v>16.76</v>
      </c>
      <c r="G7" s="3" t="s">
        <v>15</v>
      </c>
      <c r="H7" s="3" t="s">
        <v>21</v>
      </c>
      <c r="I7" t="str">
        <f>_xlfn.DISPIMG("ID_E388E92FCFB74B17957E5877FF8089D5",1)</f>
        <v>=DISPIMG("ID_E388E92FCFB74B17957E5877FF8089D5",1)</v>
      </c>
      <c r="J7">
        <v>40</v>
      </c>
      <c r="K7">
        <v>135</v>
      </c>
      <c r="L7">
        <v>428.5</v>
      </c>
    </row>
    <row r="8" ht="52.6" spans="1:14">
      <c r="A8" s="3">
        <v>7</v>
      </c>
      <c r="B8" s="3" t="s">
        <v>28</v>
      </c>
      <c r="C8" s="3" t="s">
        <v>29</v>
      </c>
      <c r="D8" s="3">
        <v>1</v>
      </c>
      <c r="E8" s="3">
        <v>16.93</v>
      </c>
      <c r="F8" s="3">
        <v>16.93</v>
      </c>
      <c r="G8" s="3" t="s">
        <v>15</v>
      </c>
      <c r="H8" s="3" t="s">
        <v>21</v>
      </c>
      <c r="I8" t="str">
        <f>_xlfn.DISPIMG("ID_87B5BD88881444868ACA981FEED93B4F",1)</f>
        <v>=DISPIMG("ID_87B5BD88881444868ACA981FEED93B4F",1)</v>
      </c>
      <c r="J8">
        <v>40</v>
      </c>
      <c r="K8">
        <v>135</v>
      </c>
      <c r="L8">
        <v>428.5</v>
      </c>
    </row>
    <row r="9" ht="52.75" spans="1:14">
      <c r="A9" s="3">
        <v>8</v>
      </c>
      <c r="B9" s="3" t="s">
        <v>30</v>
      </c>
      <c r="C9" s="3" t="s">
        <v>31</v>
      </c>
      <c r="D9" s="3">
        <v>1</v>
      </c>
      <c r="E9" s="3">
        <v>94.86</v>
      </c>
      <c r="F9" s="3">
        <v>94.86</v>
      </c>
      <c r="G9" s="3" t="s">
        <v>15</v>
      </c>
      <c r="H9" s="3" t="s">
        <v>21</v>
      </c>
      <c r="I9" t="str">
        <f>_xlfn.DISPIMG("ID_DBDE658712E24694AA461001F0F0E031",1)</f>
        <v>=DISPIMG("ID_DBDE658712E24694AA461001F0F0E031",1)</v>
      </c>
      <c r="J9">
        <v>40</v>
      </c>
      <c r="K9">
        <v>135</v>
      </c>
      <c r="L9">
        <v>2279.5</v>
      </c>
    </row>
    <row r="10" ht="53.1" spans="1:14">
      <c r="A10" s="3">
        <v>9</v>
      </c>
      <c r="B10" s="3" t="s">
        <v>32</v>
      </c>
      <c r="C10" s="3" t="s">
        <v>33</v>
      </c>
      <c r="D10" s="3">
        <v>2</v>
      </c>
      <c r="E10" s="3">
        <v>16.9</v>
      </c>
      <c r="F10" s="3">
        <v>33.8</v>
      </c>
      <c r="G10" s="3" t="s">
        <v>15</v>
      </c>
      <c r="H10" s="3" t="s">
        <v>21</v>
      </c>
      <c r="I10" t="str">
        <f>_xlfn.DISPIMG("ID_60CEDD5D8E324CFA8E50DD84AB62C2D4",1)</f>
        <v>=DISPIMG("ID_60CEDD5D8E324CFA8E50DD84AB62C2D4",1)</v>
      </c>
      <c r="J10">
        <v>40</v>
      </c>
      <c r="K10">
        <v>135</v>
      </c>
      <c r="L10">
        <v>428.5</v>
      </c>
    </row>
    <row r="11" ht="53" spans="1:14">
      <c r="A11" s="3">
        <v>10</v>
      </c>
      <c r="B11" s="3" t="s">
        <v>34</v>
      </c>
      <c r="C11" s="3" t="s">
        <v>35</v>
      </c>
      <c r="D11" s="3">
        <v>2</v>
      </c>
      <c r="E11" s="3">
        <v>94.82</v>
      </c>
      <c r="F11" s="3">
        <v>189.64</v>
      </c>
      <c r="G11" s="3" t="s">
        <v>15</v>
      </c>
      <c r="H11" s="3" t="s">
        <v>21</v>
      </c>
      <c r="I11" t="str">
        <f>_xlfn.DISPIMG("ID_307110AC73E24878AC7BD1305BC0FAE3",1)</f>
        <v>=DISPIMG("ID_307110AC73E24878AC7BD1305BC0FAE3",1)</v>
      </c>
      <c r="J11">
        <v>40</v>
      </c>
      <c r="K11">
        <v>135</v>
      </c>
      <c r="L11">
        <v>2279.5</v>
      </c>
    </row>
    <row r="12" ht="53.3" spans="1:14">
      <c r="A12" s="3">
        <v>11</v>
      </c>
      <c r="B12" s="3" t="s">
        <v>36</v>
      </c>
      <c r="C12" s="3" t="s">
        <v>37</v>
      </c>
      <c r="D12" s="3">
        <v>1</v>
      </c>
      <c r="E12" s="3">
        <v>56.51</v>
      </c>
      <c r="F12" s="3">
        <v>56.51</v>
      </c>
      <c r="G12" s="3" t="s">
        <v>15</v>
      </c>
      <c r="H12" s="3" t="s">
        <v>21</v>
      </c>
      <c r="I12" t="str">
        <f>_xlfn.DISPIMG("ID_8631833446304CCC87A942CB6B7B153C",1)</f>
        <v>=DISPIMG("ID_8631833446304CCC87A942CB6B7B153C",1)</v>
      </c>
      <c r="N12" t="s">
        <v>38</v>
      </c>
    </row>
    <row r="13" ht="53.25" spans="1:14">
      <c r="A13" s="3">
        <v>12</v>
      </c>
      <c r="B13" s="3" t="s">
        <v>39</v>
      </c>
      <c r="C13" s="3" t="s">
        <v>40</v>
      </c>
      <c r="D13" s="3">
        <v>1</v>
      </c>
      <c r="E13" s="3">
        <v>44.12</v>
      </c>
      <c r="F13" s="3">
        <v>44.12</v>
      </c>
      <c r="G13" s="3" t="s">
        <v>15</v>
      </c>
      <c r="H13" s="3" t="s">
        <v>21</v>
      </c>
      <c r="I13" t="str">
        <f>_xlfn.DISPIMG("ID_38CE3623F62146BE8A5AE83E416C7649",1)</f>
        <v>=DISPIMG("ID_38CE3623F62146BE8A5AE83E416C7649",1)</v>
      </c>
      <c r="N13" t="s">
        <v>41</v>
      </c>
    </row>
    <row r="14" s="1" customFormat="1" ht="53.1" spans="1:14">
      <c r="A14" s="4">
        <v>13</v>
      </c>
      <c r="B14" s="4" t="s">
        <v>42</v>
      </c>
      <c r="C14" s="4" t="s">
        <v>43</v>
      </c>
      <c r="D14" s="4">
        <v>2</v>
      </c>
      <c r="E14" s="4">
        <v>5.75</v>
      </c>
      <c r="F14" s="4">
        <v>11.5</v>
      </c>
      <c r="G14" s="4" t="s">
        <v>15</v>
      </c>
      <c r="H14" s="4" t="s">
        <v>21</v>
      </c>
      <c r="I14" s="1" t="str">
        <f>_xlfn.DISPIMG("ID_4D77EDC95F6042B2A72693C23B9DB496",1)</f>
        <v>=DISPIMG("ID_4D77EDC95F6042B2A72693C23B9DB496",1)</v>
      </c>
    </row>
    <row r="15" ht="53.25" spans="1:14">
      <c r="A15" s="3">
        <v>14</v>
      </c>
      <c r="B15" s="3" t="s">
        <v>44</v>
      </c>
      <c r="C15" s="3" t="s">
        <v>45</v>
      </c>
      <c r="D15" s="3">
        <v>2</v>
      </c>
      <c r="E15" s="3">
        <v>7.05</v>
      </c>
      <c r="F15" s="3">
        <v>14.1</v>
      </c>
      <c r="G15" s="3" t="s">
        <v>15</v>
      </c>
      <c r="H15" s="3" t="s">
        <v>21</v>
      </c>
      <c r="I15" t="str">
        <f>_xlfn.DISPIMG("ID_E027506C96F54411A8926675903684FF",1)</f>
        <v>=DISPIMG("ID_E027506C96F54411A8926675903684FF",1)</v>
      </c>
      <c r="N15" t="s">
        <v>41</v>
      </c>
    </row>
    <row r="16" ht="53.05" spans="1:14">
      <c r="A16" s="3">
        <v>15</v>
      </c>
      <c r="B16" s="3" t="s">
        <v>46</v>
      </c>
      <c r="C16" s="3" t="s">
        <v>47</v>
      </c>
      <c r="D16" s="3">
        <v>1</v>
      </c>
      <c r="E16" s="3">
        <v>40.82</v>
      </c>
      <c r="F16" s="3">
        <v>40.82</v>
      </c>
      <c r="G16" s="3" t="s">
        <v>15</v>
      </c>
      <c r="H16" s="3" t="s">
        <v>21</v>
      </c>
      <c r="I16" t="str">
        <f>_xlfn.DISPIMG("ID_01C159EAC6F549C2BFF8FDA6C54CE5D1",1)</f>
        <v>=DISPIMG("ID_01C159EAC6F549C2BFF8FDA6C54CE5D1",1)</v>
      </c>
      <c r="N16" t="s">
        <v>41</v>
      </c>
    </row>
    <row r="17" ht="53.15" spans="1:14">
      <c r="A17" s="3">
        <v>16</v>
      </c>
      <c r="B17" s="3" t="s">
        <v>48</v>
      </c>
      <c r="C17" s="3" t="s">
        <v>49</v>
      </c>
      <c r="D17" s="3">
        <v>2</v>
      </c>
      <c r="E17" s="3">
        <v>32.28</v>
      </c>
      <c r="F17" s="3">
        <v>64.56</v>
      </c>
      <c r="G17" s="3" t="s">
        <v>15</v>
      </c>
      <c r="H17" s="3" t="s">
        <v>21</v>
      </c>
      <c r="I17" t="str">
        <f>_xlfn.DISPIMG("ID_315E50FA10224DC78F434783FE14CB5B",1)</f>
        <v>=DISPIMG("ID_315E50FA10224DC78F434783FE14CB5B",1)</v>
      </c>
      <c r="N17" t="s">
        <v>50</v>
      </c>
    </row>
    <row r="18" ht="53.1" spans="1:14">
      <c r="A18" s="3">
        <v>17</v>
      </c>
      <c r="B18" s="3" t="s">
        <v>51</v>
      </c>
      <c r="C18" s="3" t="s">
        <v>52</v>
      </c>
      <c r="D18" s="3">
        <v>2</v>
      </c>
      <c r="E18" s="3">
        <v>10.7</v>
      </c>
      <c r="F18" s="3">
        <v>21.4</v>
      </c>
      <c r="G18" s="3" t="s">
        <v>15</v>
      </c>
      <c r="H18" s="3" t="s">
        <v>21</v>
      </c>
      <c r="I18" t="str">
        <f>_xlfn.DISPIMG("ID_C6784CE319574CB981572597A9949B6E",1)</f>
        <v>=DISPIMG("ID_C6784CE319574CB981572597A9949B6E",1)</v>
      </c>
      <c r="N18" t="s">
        <v>41</v>
      </c>
    </row>
    <row r="19" ht="53.85" spans="1:14">
      <c r="A19" s="3">
        <v>18</v>
      </c>
      <c r="B19" s="3" t="s">
        <v>53</v>
      </c>
      <c r="C19" s="3" t="s">
        <v>54</v>
      </c>
      <c r="D19" s="3">
        <v>2</v>
      </c>
      <c r="E19" s="3">
        <v>1.53</v>
      </c>
      <c r="F19" s="3">
        <v>3.06</v>
      </c>
      <c r="G19" s="3" t="s">
        <v>55</v>
      </c>
      <c r="H19" s="3" t="s">
        <v>56</v>
      </c>
      <c r="I19" t="str">
        <f>_xlfn.DISPIMG("ID_3EDCF8DFBB9C4FD98CFBE9F8EF736C31",1)</f>
        <v>=DISPIMG("ID_3EDCF8DFBB9C4FD98CFBE9F8EF736C31",1)</v>
      </c>
      <c r="J19">
        <v>29</v>
      </c>
      <c r="M19">
        <v>124</v>
      </c>
    </row>
    <row r="20" ht="49.35" spans="1:14">
      <c r="A20" s="3">
        <v>19</v>
      </c>
      <c r="B20" s="3" t="s">
        <v>57</v>
      </c>
      <c r="C20" s="3" t="s">
        <v>58</v>
      </c>
      <c r="D20" s="3">
        <v>5</v>
      </c>
      <c r="E20" s="3"/>
      <c r="F20" s="3"/>
      <c r="G20" s="3" t="s">
        <v>55</v>
      </c>
      <c r="H20" s="3" t="s">
        <v>16</v>
      </c>
      <c r="I20" t="str">
        <f>_xlfn.DISPIMG("ID_B94F3E88D2E64E5EB9FBDBAF45180040",1)</f>
        <v>=DISPIMG("ID_B94F3E88D2E64E5EB9FBDBAF45180040",1)</v>
      </c>
      <c r="J20">
        <v>26</v>
      </c>
      <c r="K20">
        <v>40</v>
      </c>
      <c r="L20">
        <v>160</v>
      </c>
    </row>
    <row r="21" ht="40.5" spans="1:14">
      <c r="A21" s="3">
        <v>22</v>
      </c>
      <c r="B21" s="3" t="s">
        <v>59</v>
      </c>
      <c r="C21" s="3" t="s">
        <v>60</v>
      </c>
      <c r="D21" s="3">
        <v>2</v>
      </c>
      <c r="E21" s="3">
        <v>0.37</v>
      </c>
      <c r="F21" s="3">
        <v>0.74</v>
      </c>
      <c r="G21" s="3" t="s">
        <v>55</v>
      </c>
      <c r="H21" s="3" t="s">
        <v>16</v>
      </c>
      <c r="I21" t="str">
        <f>_xlfn.DISPIMG("ID_E83E6F2EBA014CB79A950D44200F1AE4",1)</f>
        <v>=DISPIMG("ID_E83E6F2EBA014CB79A950D44200F1AE4",1)</v>
      </c>
      <c r="J21">
        <v>25</v>
      </c>
      <c r="K21">
        <v>20</v>
      </c>
      <c r="L21">
        <v>105</v>
      </c>
    </row>
    <row r="22" ht="44.1" spans="1:14">
      <c r="A22" s="3">
        <v>23</v>
      </c>
      <c r="B22" s="3" t="s">
        <v>61</v>
      </c>
      <c r="C22" s="3" t="s">
        <v>62</v>
      </c>
      <c r="D22" s="3">
        <v>1</v>
      </c>
      <c r="E22" s="3"/>
      <c r="F22" s="3"/>
      <c r="G22" s="3" t="s">
        <v>15</v>
      </c>
      <c r="H22" s="3" t="s">
        <v>16</v>
      </c>
      <c r="I22" t="str">
        <f>_xlfn.DISPIMG("ID_6B7E62CBFCFD4DB69A245DDE79A440C9",1)</f>
        <v>=DISPIMG("ID_6B7E62CBFCFD4DB69A245DDE79A440C9",1)</v>
      </c>
      <c r="J22">
        <v>20</v>
      </c>
      <c r="K22">
        <v>200</v>
      </c>
      <c r="L22">
        <v>374</v>
      </c>
    </row>
    <row r="23" ht="53.7" spans="1:14">
      <c r="A23" s="3">
        <v>24</v>
      </c>
      <c r="B23" s="3" t="s">
        <v>63</v>
      </c>
      <c r="C23" s="3" t="s">
        <v>64</v>
      </c>
      <c r="D23" s="3">
        <v>1</v>
      </c>
      <c r="E23" s="3"/>
      <c r="F23" s="3"/>
      <c r="G23" s="3" t="s">
        <v>15</v>
      </c>
      <c r="H23" s="3" t="s">
        <v>16</v>
      </c>
      <c r="I23" t="str">
        <f>_xlfn.DISPIMG("ID_E34144F6564C432C956C8C5EB3A53767",1)</f>
        <v>=DISPIMG("ID_E34144F6564C432C956C8C5EB3A53767",1)</v>
      </c>
      <c r="J23">
        <v>20</v>
      </c>
      <c r="K23">
        <v>155</v>
      </c>
      <c r="L23">
        <v>226</v>
      </c>
    </row>
    <row r="24" ht="40.7" spans="1:14">
      <c r="A24" s="3">
        <v>26</v>
      </c>
      <c r="B24" s="3" t="s">
        <v>65</v>
      </c>
      <c r="C24" s="3" t="s">
        <v>66</v>
      </c>
      <c r="D24" s="3">
        <v>2</v>
      </c>
      <c r="E24" s="3">
        <v>6.16</v>
      </c>
      <c r="F24" s="3">
        <v>12.32</v>
      </c>
      <c r="G24" s="3" t="s">
        <v>15</v>
      </c>
      <c r="H24" s="3" t="s">
        <v>21</v>
      </c>
      <c r="I24" t="str">
        <f>_xlfn.DISPIMG("ID_4B97EE7C359B4C2F8A79A0D3D5208A65",1)</f>
        <v>=DISPIMG("ID_4B97EE7C359B4C2F8A79A0D3D5208A65",1)</v>
      </c>
      <c r="J24">
        <v>25</v>
      </c>
      <c r="K24">
        <v>135</v>
      </c>
      <c r="L24">
        <v>262</v>
      </c>
    </row>
    <row r="25" ht="53.1" spans="1:14">
      <c r="A25" s="3">
        <v>27</v>
      </c>
      <c r="B25" s="3" t="s">
        <v>67</v>
      </c>
      <c r="C25" s="3" t="s">
        <v>68</v>
      </c>
      <c r="D25" s="3">
        <v>2</v>
      </c>
      <c r="E25" s="3">
        <v>6.46</v>
      </c>
      <c r="F25" s="3">
        <v>12.92</v>
      </c>
      <c r="G25" s="3" t="s">
        <v>15</v>
      </c>
      <c r="H25" s="3" t="s">
        <v>21</v>
      </c>
      <c r="I25" t="str">
        <f>_xlfn.DISPIMG("ID_B958C07F4B8B453A98C305529A6ECB21",1)</f>
        <v>=DISPIMG("ID_B958C07F4B8B453A98C305529A6ECB21",1)</v>
      </c>
      <c r="J25">
        <v>25</v>
      </c>
      <c r="K25">
        <v>135</v>
      </c>
      <c r="L25">
        <v>342</v>
      </c>
    </row>
    <row r="26" ht="53.55" spans="1:14">
      <c r="A26" s="3">
        <v>28</v>
      </c>
      <c r="B26" s="3" t="s">
        <v>69</v>
      </c>
      <c r="C26" s="3" t="s">
        <v>70</v>
      </c>
      <c r="D26" s="3">
        <v>2</v>
      </c>
      <c r="E26" s="3">
        <v>3.53</v>
      </c>
      <c r="F26" s="3">
        <v>7.06</v>
      </c>
      <c r="G26" s="3" t="s">
        <v>55</v>
      </c>
      <c r="H26" s="3" t="s">
        <v>21</v>
      </c>
      <c r="I26" t="str">
        <f>_xlfn.DISPIMG("ID_4B44B2723E1F4397997F7A0F200D34BC",1)</f>
        <v>=DISPIMG("ID_4B44B2723E1F4397997F7A0F200D34BC",1)</v>
      </c>
      <c r="J26">
        <v>15</v>
      </c>
      <c r="K26">
        <v>135</v>
      </c>
      <c r="L26">
        <v>261.9</v>
      </c>
    </row>
    <row r="27" ht="56.35" spans="1:14">
      <c r="A27" s="3">
        <v>29</v>
      </c>
      <c r="B27" s="3" t="s">
        <v>71</v>
      </c>
      <c r="C27" s="3" t="s">
        <v>72</v>
      </c>
      <c r="D27" s="3">
        <v>4</v>
      </c>
      <c r="E27" s="3">
        <v>4.09</v>
      </c>
      <c r="F27" s="3">
        <v>16.36</v>
      </c>
      <c r="G27" s="3" t="s">
        <v>15</v>
      </c>
      <c r="H27" s="3" t="s">
        <v>21</v>
      </c>
      <c r="I27" t="str">
        <f>_xlfn.DISPIMG("ID_5B24D25772244D32830F1CBA94ECDD07",1)</f>
        <v>=DISPIMG("ID_5B24D25772244D32830F1CBA94ECDD07",1)</v>
      </c>
      <c r="J27">
        <v>60</v>
      </c>
      <c r="K27">
        <v>70</v>
      </c>
      <c r="L27">
        <v>140</v>
      </c>
    </row>
    <row r="28" ht="44.75" spans="1:14">
      <c r="A28" s="3">
        <v>30</v>
      </c>
      <c r="B28" s="3" t="s">
        <v>73</v>
      </c>
      <c r="C28" s="3" t="s">
        <v>74</v>
      </c>
      <c r="D28" s="3">
        <v>2</v>
      </c>
      <c r="E28" s="3"/>
      <c r="F28" s="3"/>
      <c r="G28" s="3" t="s">
        <v>15</v>
      </c>
      <c r="H28" s="3" t="s">
        <v>16</v>
      </c>
      <c r="I28" t="str">
        <f>_xlfn.DISPIMG("ID_B8A2A0F5FE00414F955DC571A69BD7C4",1)</f>
        <v>=DISPIMG("ID_B8A2A0F5FE00414F955DC571A69BD7C4",1)</v>
      </c>
      <c r="J28">
        <v>15</v>
      </c>
      <c r="K28">
        <v>120</v>
      </c>
      <c r="L28">
        <v>180</v>
      </c>
    </row>
    <row r="29" ht="33.95" spans="1:14">
      <c r="A29" s="3">
        <v>31</v>
      </c>
      <c r="B29" s="3" t="s">
        <v>75</v>
      </c>
      <c r="C29" s="3" t="s">
        <v>76</v>
      </c>
      <c r="D29" s="3">
        <v>2</v>
      </c>
      <c r="E29" s="3">
        <v>5.76</v>
      </c>
      <c r="F29" s="3">
        <v>11.52</v>
      </c>
      <c r="G29" s="3" t="s">
        <v>15</v>
      </c>
      <c r="H29" s="3" t="s">
        <v>21</v>
      </c>
      <c r="I29" t="str">
        <f>_xlfn.DISPIMG("ID_7792D468F988429E863953301DD27E43",1)</f>
        <v>=DISPIMG("ID_7792D468F988429E863953301DD27E43",1)</v>
      </c>
      <c r="J29">
        <v>15</v>
      </c>
      <c r="K29">
        <v>150</v>
      </c>
      <c r="L29">
        <v>342</v>
      </c>
    </row>
    <row r="30" ht="41.7" spans="1:14">
      <c r="A30" s="3">
        <v>32</v>
      </c>
      <c r="B30" s="3" t="s">
        <v>77</v>
      </c>
      <c r="C30" s="3" t="s">
        <v>78</v>
      </c>
      <c r="D30" s="3">
        <v>1</v>
      </c>
      <c r="E30" s="3">
        <v>139.63</v>
      </c>
      <c r="F30" s="3">
        <v>139.63</v>
      </c>
      <c r="G30" s="3" t="s">
        <v>55</v>
      </c>
      <c r="H30" s="3" t="s">
        <v>16</v>
      </c>
      <c r="I30" t="str">
        <f>_xlfn.DISPIMG("ID_8494BDFD7B6745F08B0FE4377A3F87AF",1)</f>
        <v>=DISPIMG("ID_8494BDFD7B6745F08B0FE4377A3F87AF",1)</v>
      </c>
      <c r="J30">
        <v>12</v>
      </c>
      <c r="M30">
        <v>45</v>
      </c>
    </row>
    <row r="31" ht="43.1" spans="1:14">
      <c r="A31" s="3">
        <v>33</v>
      </c>
      <c r="B31" s="3" t="s">
        <v>79</v>
      </c>
      <c r="C31" s="3" t="s">
        <v>80</v>
      </c>
      <c r="D31" s="3">
        <v>2</v>
      </c>
      <c r="E31" s="3">
        <v>0.14</v>
      </c>
      <c r="F31" s="3">
        <v>0.28</v>
      </c>
      <c r="G31" s="3" t="s">
        <v>55</v>
      </c>
      <c r="H31" s="3" t="s">
        <v>16</v>
      </c>
      <c r="I31" t="str">
        <f>_xlfn.DISPIMG("ID_D8F5B4DB101146BE95481FAFB57F5EE8",1)</f>
        <v>=DISPIMG("ID_D8F5B4DB101146BE95481FAFB57F5EE8",1)</v>
      </c>
      <c r="J31">
        <v>10</v>
      </c>
      <c r="M31">
        <v>50</v>
      </c>
    </row>
    <row r="32" ht="43.15" spans="1:14">
      <c r="A32" s="3">
        <v>34</v>
      </c>
      <c r="B32" s="3" t="s">
        <v>81</v>
      </c>
      <c r="C32" s="3" t="s">
        <v>82</v>
      </c>
      <c r="D32" s="3">
        <v>2</v>
      </c>
      <c r="E32" s="3">
        <v>7.23</v>
      </c>
      <c r="F32" s="3">
        <v>14.46</v>
      </c>
      <c r="G32" s="3" t="s">
        <v>15</v>
      </c>
      <c r="H32" s="3" t="s">
        <v>21</v>
      </c>
      <c r="I32" t="str">
        <f>_xlfn.DISPIMG("ID_7A4F8F3BAAB54407800EE7FA3CA4CC54",1)</f>
        <v>=DISPIMG("ID_7A4F8F3BAAB54407800EE7FA3CA4CC54",1)</v>
      </c>
      <c r="J32">
        <v>25</v>
      </c>
      <c r="K32">
        <v>145</v>
      </c>
      <c r="L32">
        <v>262</v>
      </c>
    </row>
    <row r="33" ht="41" spans="1:14">
      <c r="A33" s="3">
        <v>35</v>
      </c>
      <c r="B33" s="3" t="s">
        <v>83</v>
      </c>
      <c r="C33" s="3" t="s">
        <v>84</v>
      </c>
      <c r="D33" s="3">
        <v>4</v>
      </c>
      <c r="E33" s="3">
        <v>4.2</v>
      </c>
      <c r="F33" s="3">
        <v>16.8</v>
      </c>
      <c r="G33" s="3" t="s">
        <v>15</v>
      </c>
      <c r="H33" s="3" t="s">
        <v>21</v>
      </c>
      <c r="I33" t="str">
        <f>_xlfn.DISPIMG("ID_0935D8526FDA489D8F69EDC1BCF482CC",1)</f>
        <v>=DISPIMG("ID_0935D8526FDA489D8F69EDC1BCF482CC",1)</v>
      </c>
      <c r="J33">
        <v>25</v>
      </c>
      <c r="K33">
        <v>145</v>
      </c>
      <c r="L33">
        <v>262</v>
      </c>
    </row>
    <row r="34" ht="82.95" spans="1:14">
      <c r="A34" s="3">
        <v>36</v>
      </c>
      <c r="B34" s="3" t="s">
        <v>85</v>
      </c>
      <c r="C34" s="3" t="s">
        <v>86</v>
      </c>
      <c r="D34" s="3">
        <v>2</v>
      </c>
      <c r="E34" s="3">
        <v>9.8</v>
      </c>
      <c r="F34" s="3">
        <v>19.6</v>
      </c>
      <c r="G34" s="3" t="s">
        <v>15</v>
      </c>
      <c r="H34" s="3" t="s">
        <v>16</v>
      </c>
      <c r="I34" t="str">
        <f>_xlfn.DISPIMG("ID_D764FF59FDA940B8858458489B19302C",1)</f>
        <v>=DISPIMG("ID_D764FF59FDA940B8858458489B19302C",1)</v>
      </c>
      <c r="J34">
        <v>6</v>
      </c>
      <c r="K34">
        <v>379</v>
      </c>
      <c r="L34">
        <v>900</v>
      </c>
    </row>
    <row r="35" ht="54.05" spans="1:14">
      <c r="A35" s="3">
        <v>37</v>
      </c>
      <c r="B35" s="3" t="s">
        <v>87</v>
      </c>
      <c r="C35" s="3" t="s">
        <v>88</v>
      </c>
      <c r="D35" s="3">
        <v>8</v>
      </c>
      <c r="E35" s="3">
        <v>1.53</v>
      </c>
      <c r="F35" s="3">
        <v>12.24</v>
      </c>
      <c r="G35" s="3" t="s">
        <v>15</v>
      </c>
      <c r="H35" s="3" t="s">
        <v>21</v>
      </c>
      <c r="I35" t="str">
        <f>_xlfn.DISPIMG("ID_7BB0529F36EC436DB04E53137B0890DB",1)</f>
        <v>=DISPIMG("ID_7BB0529F36EC436DB04E53137B0890DB",1)</v>
      </c>
      <c r="J35">
        <v>20</v>
      </c>
      <c r="K35">
        <v>90</v>
      </c>
      <c r="L35">
        <v>160</v>
      </c>
    </row>
    <row r="36" ht="71.3" spans="1:14">
      <c r="A36" s="3">
        <v>38</v>
      </c>
      <c r="B36" s="3" t="s">
        <v>89</v>
      </c>
      <c r="C36" s="3" t="s">
        <v>90</v>
      </c>
      <c r="D36" s="3">
        <v>2</v>
      </c>
      <c r="E36" s="3">
        <v>1.55</v>
      </c>
      <c r="F36" s="3">
        <v>3.1</v>
      </c>
      <c r="G36" s="3" t="s">
        <v>15</v>
      </c>
      <c r="H36" s="3" t="s">
        <v>21</v>
      </c>
      <c r="I36" t="str">
        <f>_xlfn.DISPIMG("ID_9E0FBB1CEE784BFD9620AE43099D5261",1)</f>
        <v>=DISPIMG("ID_9E0FBB1CEE784BFD9620AE43099D5261",1)</v>
      </c>
      <c r="J36">
        <v>20</v>
      </c>
      <c r="K36">
        <v>90</v>
      </c>
      <c r="L36">
        <v>160</v>
      </c>
    </row>
    <row r="37" ht="52.5" spans="1:14">
      <c r="A37" s="3">
        <v>39</v>
      </c>
      <c r="B37" s="3" t="s">
        <v>91</v>
      </c>
      <c r="C37" s="3" t="s">
        <v>92</v>
      </c>
      <c r="D37" s="3">
        <v>2</v>
      </c>
      <c r="E37" s="3">
        <v>1</v>
      </c>
      <c r="F37" s="3">
        <v>2</v>
      </c>
      <c r="G37" s="3" t="s">
        <v>15</v>
      </c>
      <c r="H37" s="3" t="s">
        <v>16</v>
      </c>
      <c r="I37" t="str">
        <f>_xlfn.DISPIMG("ID_B1EABFEF9F9B490C829FD842095EB7A6",1)</f>
        <v>=DISPIMG("ID_B1EABFEF9F9B490C829FD842095EB7A6",1)</v>
      </c>
      <c r="J37">
        <v>15</v>
      </c>
      <c r="K37">
        <v>112.5</v>
      </c>
      <c r="L37">
        <v>120</v>
      </c>
    </row>
    <row r="38" ht="46.65" spans="1:14">
      <c r="A38" s="3">
        <v>40</v>
      </c>
      <c r="B38" s="3" t="s">
        <v>93</v>
      </c>
      <c r="C38" s="3" t="s">
        <v>94</v>
      </c>
      <c r="D38" s="3">
        <v>2</v>
      </c>
      <c r="E38" s="3">
        <v>2.51</v>
      </c>
      <c r="F38" s="3">
        <v>5.02</v>
      </c>
      <c r="G38" s="3" t="s">
        <v>15</v>
      </c>
      <c r="H38" s="3" t="s">
        <v>21</v>
      </c>
      <c r="I38" t="str">
        <f>_xlfn.DISPIMG("ID_545B031DCF994D3A953397753E84B934",1)</f>
        <v>=DISPIMG("ID_545B031DCF994D3A953397753E84B934",1)</v>
      </c>
      <c r="J38">
        <v>25</v>
      </c>
      <c r="K38">
        <v>90</v>
      </c>
      <c r="L38">
        <v>150</v>
      </c>
    </row>
    <row r="39" ht="57.15" spans="1:14">
      <c r="A39" s="3">
        <v>41</v>
      </c>
      <c r="B39" s="3" t="s">
        <v>95</v>
      </c>
      <c r="C39" s="3" t="s">
        <v>96</v>
      </c>
      <c r="D39" s="3">
        <v>4</v>
      </c>
      <c r="E39" s="3">
        <v>9.58</v>
      </c>
      <c r="F39" s="3">
        <v>38.32</v>
      </c>
      <c r="G39" s="3" t="s">
        <v>15</v>
      </c>
      <c r="H39" s="3" t="s">
        <v>21</v>
      </c>
      <c r="I39" t="str">
        <f>_xlfn.DISPIMG("ID_5ACF833AC4A4423686732F96334664D7",1)</f>
        <v>=DISPIMG("ID_5ACF833AC4A4423686732F96334664D7",1)</v>
      </c>
      <c r="J39">
        <v>30</v>
      </c>
      <c r="K39">
        <v>200</v>
      </c>
      <c r="L39">
        <v>360</v>
      </c>
    </row>
    <row r="40" ht="50.95" spans="1:14">
      <c r="A40" s="3">
        <v>42</v>
      </c>
      <c r="B40" s="3" t="s">
        <v>97</v>
      </c>
      <c r="C40" s="3" t="s">
        <v>98</v>
      </c>
      <c r="D40" s="3">
        <v>12</v>
      </c>
      <c r="E40" s="3">
        <v>1.94</v>
      </c>
      <c r="F40" s="3">
        <v>23.28</v>
      </c>
      <c r="G40" s="3" t="s">
        <v>15</v>
      </c>
      <c r="H40" s="3" t="s">
        <v>21</v>
      </c>
      <c r="I40" t="str">
        <f>_xlfn.DISPIMG("ID_87027764CE1A4285B5BF3F62ECB21BB0",1)</f>
        <v>=DISPIMG("ID_87027764CE1A4285B5BF3F62ECB21BB0",1)</v>
      </c>
      <c r="J40">
        <v>25</v>
      </c>
      <c r="K40">
        <v>120</v>
      </c>
      <c r="L40">
        <v>120</v>
      </c>
    </row>
    <row r="41" ht="48.55" spans="1:14">
      <c r="A41" s="3">
        <v>43</v>
      </c>
      <c r="B41" s="3" t="s">
        <v>99</v>
      </c>
      <c r="C41" s="3" t="s">
        <v>100</v>
      </c>
      <c r="D41" s="3">
        <v>4</v>
      </c>
      <c r="E41" s="3">
        <v>5.67</v>
      </c>
      <c r="F41" s="3">
        <v>22.68</v>
      </c>
      <c r="G41" s="3" t="s">
        <v>15</v>
      </c>
      <c r="H41" s="3" t="s">
        <v>21</v>
      </c>
      <c r="I41" t="str">
        <f>_xlfn.DISPIMG("ID_E52325A996D844EB807A3921D96E66E4",1)</f>
        <v>=DISPIMG("ID_E52325A996D844EB807A3921D96E66E4",1)</v>
      </c>
      <c r="J41">
        <v>40</v>
      </c>
      <c r="K41">
        <v>213.1</v>
      </c>
      <c r="L41">
        <v>213.1</v>
      </c>
    </row>
    <row r="42" ht="44.85" spans="1:14">
      <c r="A42" s="3">
        <v>44</v>
      </c>
      <c r="B42" s="3" t="s">
        <v>101</v>
      </c>
      <c r="C42" s="3" t="s">
        <v>102</v>
      </c>
      <c r="D42" s="3">
        <v>2</v>
      </c>
      <c r="E42" s="3">
        <v>33.56</v>
      </c>
      <c r="F42" s="3">
        <v>67.12</v>
      </c>
      <c r="G42" s="3" t="s">
        <v>15</v>
      </c>
      <c r="H42" s="3" t="s">
        <v>21</v>
      </c>
      <c r="I42" t="str">
        <f>_xlfn.DISPIMG("ID_1FBBD4075ED943A2B394DFF69093A1D6",1)</f>
        <v>=DISPIMG("ID_1FBBD4075ED943A2B394DFF69093A1D6",1)</v>
      </c>
      <c r="N42" t="s">
        <v>41</v>
      </c>
    </row>
    <row r="43" ht="32.5" spans="1:14">
      <c r="A43" s="3">
        <v>45</v>
      </c>
      <c r="B43" s="3" t="s">
        <v>103</v>
      </c>
      <c r="C43" s="3" t="s">
        <v>104</v>
      </c>
      <c r="D43" s="3">
        <v>2</v>
      </c>
      <c r="E43" s="3">
        <v>8.24</v>
      </c>
      <c r="F43" s="3">
        <v>16.48</v>
      </c>
      <c r="G43" s="3" t="s">
        <v>15</v>
      </c>
      <c r="H43" s="3" t="s">
        <v>21</v>
      </c>
      <c r="I43" t="str">
        <f>_xlfn.DISPIMG("ID_D985689438AF4ED0BA7620B1F9EF5909",1)</f>
        <v>=DISPIMG("ID_D985689438AF4ED0BA7620B1F9EF5909",1)</v>
      </c>
      <c r="J43">
        <v>20</v>
      </c>
      <c r="K43">
        <v>160</v>
      </c>
      <c r="L43">
        <v>342</v>
      </c>
    </row>
    <row r="44" ht="55.75" spans="1:14">
      <c r="A44" s="3">
        <v>46</v>
      </c>
      <c r="B44" s="3" t="s">
        <v>105</v>
      </c>
      <c r="C44" s="3" t="s">
        <v>106</v>
      </c>
      <c r="D44" s="3">
        <v>2</v>
      </c>
      <c r="E44" s="3">
        <v>8.25</v>
      </c>
      <c r="F44" s="3">
        <v>16.5</v>
      </c>
      <c r="G44" s="3" t="s">
        <v>15</v>
      </c>
      <c r="H44" s="3" t="s">
        <v>21</v>
      </c>
      <c r="I44" t="str">
        <f>_xlfn.DISPIMG("ID_496FF9C45A8F4A138B83B89C0AAC2649",1)</f>
        <v>=DISPIMG("ID_496FF9C45A8F4A138B83B89C0AAC2649",1)</v>
      </c>
      <c r="J44">
        <v>25</v>
      </c>
      <c r="K44">
        <v>160</v>
      </c>
      <c r="L44">
        <v>342</v>
      </c>
    </row>
    <row r="45" ht="56.55" spans="1:14">
      <c r="A45" s="3">
        <v>47</v>
      </c>
      <c r="B45" s="3" t="s">
        <v>107</v>
      </c>
      <c r="C45" s="3" t="s">
        <v>108</v>
      </c>
      <c r="D45" s="3">
        <v>1</v>
      </c>
      <c r="E45" s="3">
        <v>5.16</v>
      </c>
      <c r="F45" s="3">
        <v>5.16</v>
      </c>
      <c r="G45" s="3" t="s">
        <v>15</v>
      </c>
      <c r="H45" s="3" t="s">
        <v>21</v>
      </c>
      <c r="I45" t="str">
        <f>_xlfn.DISPIMG("ID_BC1D6329790E44CFB421EB5CBC3D5B4D",1)</f>
        <v>=DISPIMG("ID_BC1D6329790E44CFB421EB5CBC3D5B4D",1)</v>
      </c>
      <c r="J45">
        <v>25</v>
      </c>
      <c r="K45">
        <v>100</v>
      </c>
      <c r="L45">
        <v>342</v>
      </c>
    </row>
    <row r="46" ht="35" spans="1:14">
      <c r="A46" s="3">
        <v>48</v>
      </c>
      <c r="B46" s="3" t="s">
        <v>109</v>
      </c>
      <c r="C46" s="3" t="s">
        <v>110</v>
      </c>
      <c r="D46" s="3">
        <v>4</v>
      </c>
      <c r="E46" s="3">
        <v>1.67</v>
      </c>
      <c r="F46" s="3">
        <v>6.68</v>
      </c>
      <c r="G46" s="3" t="s">
        <v>55</v>
      </c>
      <c r="H46" s="3" t="s">
        <v>21</v>
      </c>
      <c r="I46" t="str">
        <f>_xlfn.DISPIMG("ID_66FE596258E0465B9BD8BE29AEFBB40E",1)</f>
        <v>=DISPIMG("ID_66FE596258E0465B9BD8BE29AEFBB40E",1)</v>
      </c>
      <c r="J46">
        <v>25</v>
      </c>
      <c r="K46">
        <v>80</v>
      </c>
      <c r="L46">
        <v>135</v>
      </c>
    </row>
    <row r="47" ht="34.65" spans="1:14">
      <c r="A47" s="3">
        <v>49</v>
      </c>
      <c r="B47" s="3" t="s">
        <v>111</v>
      </c>
      <c r="C47" s="3" t="s">
        <v>112</v>
      </c>
      <c r="D47" s="3">
        <v>4</v>
      </c>
      <c r="E47" s="3">
        <v>1.57</v>
      </c>
      <c r="F47" s="3">
        <v>6.28</v>
      </c>
      <c r="G47" s="3" t="s">
        <v>55</v>
      </c>
      <c r="H47" s="3" t="s">
        <v>21</v>
      </c>
      <c r="I47" t="str">
        <f>_xlfn.DISPIMG("ID_84B63B2A66F244CAB7C92F2E152B4F3A",1)</f>
        <v>=DISPIMG("ID_84B63B2A66F244CAB7C92F2E152B4F3A",1)</v>
      </c>
      <c r="J47">
        <v>25</v>
      </c>
      <c r="K47">
        <v>80</v>
      </c>
      <c r="L47">
        <v>135</v>
      </c>
    </row>
    <row r="48" ht="52.9" spans="1:14">
      <c r="A48" s="3">
        <v>50</v>
      </c>
      <c r="B48" s="3" t="s">
        <v>113</v>
      </c>
      <c r="C48" s="3" t="s">
        <v>114</v>
      </c>
      <c r="D48" s="3">
        <v>2</v>
      </c>
      <c r="E48" s="3">
        <v>13.19</v>
      </c>
      <c r="F48" s="3">
        <v>26.38</v>
      </c>
      <c r="G48" s="3" t="s">
        <v>15</v>
      </c>
      <c r="H48" s="3" t="s">
        <v>21</v>
      </c>
      <c r="I48" t="str">
        <f>_xlfn.DISPIMG("ID_FEF3DB1CC04748E2B8DAFCD7D311A444",1)</f>
        <v>=DISPIMG("ID_FEF3DB1CC04748E2B8DAFCD7D311A444",1)</v>
      </c>
      <c r="J48">
        <v>26</v>
      </c>
      <c r="K48">
        <v>200</v>
      </c>
      <c r="L48">
        <v>362</v>
      </c>
    </row>
    <row r="49" ht="44.25" spans="1:12">
      <c r="A49" s="5">
        <v>53</v>
      </c>
      <c r="B49" s="5" t="s">
        <v>115</v>
      </c>
      <c r="C49" s="5" t="s">
        <v>116</v>
      </c>
      <c r="D49" s="5">
        <v>2</v>
      </c>
      <c r="E49" s="3"/>
      <c r="F49" s="3"/>
      <c r="G49" s="5" t="s">
        <v>15</v>
      </c>
      <c r="H49" s="5" t="s">
        <v>16</v>
      </c>
      <c r="I49" t="str">
        <f>_xlfn.DISPIMG("ID_13CCBB1157F1406A9E767590AFF76168",1)</f>
        <v>=DISPIMG("ID_13CCBB1157F1406A9E767590AFF76168",1)</v>
      </c>
    </row>
    <row r="50" ht="30.5" spans="1:12">
      <c r="A50" s="6"/>
      <c r="B50" s="6"/>
      <c r="C50" s="6"/>
      <c r="D50" s="6"/>
      <c r="E50" s="3"/>
      <c r="F50" s="3"/>
      <c r="G50" s="6"/>
      <c r="H50" s="6"/>
      <c r="I50" t="str">
        <f>_xlfn.DISPIMG("ID_939E017070A54A34BD59F2FB74DBAFBE",1)</f>
        <v>=DISPIMG("ID_939E017070A54A34BD59F2FB74DBAFBE",1)</v>
      </c>
    </row>
    <row r="51" ht="38.3" spans="1:12">
      <c r="A51" s="6"/>
      <c r="B51" s="6"/>
      <c r="C51" s="6"/>
      <c r="D51" s="6"/>
      <c r="E51" s="3"/>
      <c r="F51" s="3"/>
      <c r="G51" s="6"/>
      <c r="H51" s="6"/>
      <c r="I51" t="str">
        <f>_xlfn.DISPIMG("ID_7C3CB37813CD46CE9AABC12117BDD244",1)</f>
        <v>=DISPIMG("ID_7C3CB37813CD46CE9AABC12117BDD244",1)</v>
      </c>
      <c r="J51">
        <v>12</v>
      </c>
      <c r="K51">
        <v>115</v>
      </c>
      <c r="L51">
        <v>200</v>
      </c>
    </row>
    <row r="52" ht="53.95" spans="1:12">
      <c r="A52" s="7"/>
      <c r="B52" s="7"/>
      <c r="C52" s="7"/>
      <c r="D52" s="7"/>
      <c r="E52" s="3"/>
      <c r="F52" s="3"/>
      <c r="G52" s="7"/>
      <c r="H52" s="7"/>
      <c r="I52" t="str">
        <f>_xlfn.DISPIMG("ID_E6A51A18E73647AA813FEE0E3054480F",1)</f>
        <v>=DISPIMG("ID_E6A51A18E73647AA813FEE0E3054480F",1)</v>
      </c>
      <c r="J52">
        <v>8</v>
      </c>
      <c r="K52">
        <v>40</v>
      </c>
      <c r="L52">
        <v>80</v>
      </c>
    </row>
    <row r="53" s="1" customFormat="1" ht="50.25" spans="1:12">
      <c r="A53" s="4">
        <v>54</v>
      </c>
      <c r="B53" s="4" t="s">
        <v>117</v>
      </c>
      <c r="C53" s="4" t="s">
        <v>118</v>
      </c>
      <c r="D53" s="4">
        <v>2</v>
      </c>
      <c r="E53" s="4"/>
      <c r="F53" s="4"/>
      <c r="G53" s="4" t="s">
        <v>15</v>
      </c>
      <c r="H53" s="4" t="s">
        <v>56</v>
      </c>
      <c r="I53" s="1" t="str">
        <f>_xlfn.DISPIMG("ID_D214D4A737714FB0882AD7A01D579AA6",1)</f>
        <v>=DISPIMG("ID_D214D4A737714FB0882AD7A01D579AA6",1)</v>
      </c>
    </row>
    <row r="54" ht="59.3" spans="1:12">
      <c r="A54" s="3">
        <v>55</v>
      </c>
      <c r="B54" s="3" t="s">
        <v>119</v>
      </c>
      <c r="C54" s="3" t="s">
        <v>120</v>
      </c>
      <c r="D54" s="3">
        <v>1</v>
      </c>
      <c r="E54" s="3"/>
      <c r="F54" s="3"/>
      <c r="G54" s="3" t="s">
        <v>15</v>
      </c>
      <c r="H54" s="3" t="s">
        <v>16</v>
      </c>
      <c r="I54" t="str">
        <f>_xlfn.DISPIMG("ID_DB21E078650247FDAE3BF4D659230BCF",1)</f>
        <v>=DISPIMG("ID_DB21E078650247FDAE3BF4D659230BCF",1)</v>
      </c>
      <c r="J54">
        <v>20</v>
      </c>
      <c r="K54">
        <v>112.5</v>
      </c>
      <c r="L54">
        <v>200</v>
      </c>
    </row>
    <row r="55" ht="50.8" spans="1:12">
      <c r="A55" s="3">
        <v>56</v>
      </c>
      <c r="B55" s="3" t="s">
        <v>121</v>
      </c>
      <c r="C55" s="3" t="s">
        <v>122</v>
      </c>
      <c r="D55" s="3">
        <v>1</v>
      </c>
      <c r="E55" s="3"/>
      <c r="F55" s="3"/>
      <c r="G55" s="3" t="s">
        <v>15</v>
      </c>
      <c r="H55" s="3" t="s">
        <v>56</v>
      </c>
      <c r="I55" t="str">
        <f>_xlfn.DISPIMG("ID_22ECC7661CA04B2294E4147E7D9989E4",1)</f>
        <v>=DISPIMG("ID_22ECC7661CA04B2294E4147E7D9989E4",1)</v>
      </c>
      <c r="J55">
        <v>20</v>
      </c>
      <c r="K55">
        <v>140</v>
      </c>
      <c r="L55">
        <v>160</v>
      </c>
    </row>
    <row r="56" ht="28" spans="1:12">
      <c r="A56" s="8" t="s">
        <v>123</v>
      </c>
      <c r="B56" s="8"/>
      <c r="C56" s="8"/>
      <c r="D56" s="8"/>
      <c r="E56" s="8"/>
      <c r="F56" s="8">
        <v>1335.94</v>
      </c>
      <c r="G56" s="8"/>
      <c r="H56" s="8"/>
    </row>
    <row r="57" spans="1:12">
      <c r="A57" s="9"/>
      <c r="B57" s="9"/>
      <c r="C57" s="9"/>
      <c r="D57" s="9"/>
      <c r="E57" s="9"/>
      <c r="F57" s="9"/>
      <c r="G57" s="9"/>
      <c r="H57" s="9"/>
    </row>
  </sheetData>
  <autoFilter xmlns:etc="http://www.wps.cn/officeDocument/2017/etCustomData" ref="A1:N56" etc:filterBottomFollowUsedRange="0">
    <extLst/>
  </autoFilter>
  <mergeCells count="6">
    <mergeCell ref="A49:A52"/>
    <mergeCell ref="B49:B52"/>
    <mergeCell ref="C49:C52"/>
    <mergeCell ref="D49:D52"/>
    <mergeCell ref="G49:G52"/>
    <mergeCell ref="H49:H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Cherry166</dc:creator>
  <cp:lastModifiedBy>Joyce</cp:lastModifiedBy>
  <dcterms:created xsi:type="dcterms:W3CDTF">2026-10-15T08:21:00Z</dcterms:created>
  <dcterms:modified xsi:type="dcterms:W3CDTF">2026-10-16T05:22:22Z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37F41D0B485C4228B6C96C344308E487_11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